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ع فلاجية" sheetId="1" r:id="rId1"/>
    <sheet name="ع.المحيط" sheetId="2" r:id="rId2"/>
    <sheet name="ع.التغدية" sheetId="3" r:id="rId3"/>
    <sheet name="ع بيولوجية" sheetId="4" r:id="rId4"/>
    <sheet name="1ère" sheetId="5" r:id="rId5"/>
  </sheets>
  <definedNames/>
  <calcPr fullCalcOnLoad="1"/>
</workbook>
</file>

<file path=xl/sharedStrings.xml><?xml version="1.0" encoding="utf-8"?>
<sst xmlns="http://schemas.openxmlformats.org/spreadsheetml/2006/main" count="263" uniqueCount="65">
  <si>
    <t>Alimentation et sys alim</t>
  </si>
  <si>
    <t>Biochimie</t>
  </si>
  <si>
    <t>Génétique</t>
  </si>
  <si>
    <t>Technique D Com Expression Anglais</t>
  </si>
  <si>
    <t>Biophysique</t>
  </si>
  <si>
    <t>Moyen Mod</t>
  </si>
  <si>
    <t>Moy Unité</t>
  </si>
  <si>
    <t>Modules</t>
  </si>
  <si>
    <t>Moy semestre 3</t>
  </si>
  <si>
    <t>Moy semestre 4</t>
  </si>
  <si>
    <t>Microbiologie</t>
  </si>
  <si>
    <t>Aliments et bases tech alimentaires</t>
  </si>
  <si>
    <t>Ecologie générale</t>
  </si>
  <si>
    <t>Biostatististiques</t>
  </si>
  <si>
    <t>Zoologie</t>
  </si>
  <si>
    <t>Immunologie</t>
  </si>
  <si>
    <t>Botanique</t>
  </si>
  <si>
    <t>Méthodes /Etude/ inventaires</t>
  </si>
  <si>
    <t>TOTAL</t>
  </si>
  <si>
    <t>SEMESTRE 03</t>
  </si>
  <si>
    <t>SEMESTRE 04</t>
  </si>
  <si>
    <t>Environnement et développement</t>
  </si>
  <si>
    <t>Agronomie 1</t>
  </si>
  <si>
    <t>Agronomie 2</t>
  </si>
  <si>
    <t>Note TD</t>
  </si>
  <si>
    <t>Note TP</t>
  </si>
  <si>
    <t>coef</t>
  </si>
  <si>
    <t>Environnement et Développement Durable</t>
  </si>
  <si>
    <t xml:space="preserve">Techniques de Communication et d’Expression  </t>
  </si>
  <si>
    <t>Ethique et Déontologie Universitaire</t>
  </si>
  <si>
    <t xml:space="preserve">            \</t>
  </si>
  <si>
    <t>\</t>
  </si>
  <si>
    <t xml:space="preserve">             \</t>
  </si>
  <si>
    <t>Examen</t>
  </si>
  <si>
    <t>Moy unité</t>
  </si>
  <si>
    <t>Méthodologie scientifique et techniques d'étude du vivant</t>
  </si>
  <si>
    <t xml:space="preserve">  Ecologie générale</t>
  </si>
  <si>
    <t>Outils Informatiques</t>
  </si>
  <si>
    <t>Coef</t>
  </si>
  <si>
    <t>/</t>
  </si>
  <si>
    <t>Physiologie végétale</t>
  </si>
  <si>
    <t>Physiologie animale</t>
  </si>
  <si>
    <t>Immunologie Appliquée</t>
  </si>
  <si>
    <t>Biostatistique</t>
  </si>
  <si>
    <t>Plantes et Environnement</t>
  </si>
  <si>
    <t>Pédologie</t>
  </si>
  <si>
    <t>Environnement et Dévelop Durable</t>
  </si>
  <si>
    <t xml:space="preserve">Physiologie végétale </t>
  </si>
  <si>
    <t>Chimie générale et organique</t>
  </si>
  <si>
    <t>Biologie cellulaire</t>
  </si>
  <si>
    <t xml:space="preserve">Mathématique Statistique </t>
  </si>
  <si>
    <t>Géologie</t>
  </si>
  <si>
    <t>Techniques  d’Exp (en français)</t>
  </si>
  <si>
    <t>Méthode de Travail / Terminologie1</t>
  </si>
  <si>
    <t>Histoire Univ des Sciences Biologiques</t>
  </si>
  <si>
    <t>SEMESTRE 01</t>
  </si>
  <si>
    <t>SEMESTRE 02</t>
  </si>
  <si>
    <t>Thermodynamique et chimie des solutions</t>
  </si>
  <si>
    <t>Biologie Végétale</t>
  </si>
  <si>
    <t>Biologie Animale</t>
  </si>
  <si>
    <t>Physique</t>
  </si>
  <si>
    <t xml:space="preserve">Techniques de Communication et d’Expression 2 (en anglais) </t>
  </si>
  <si>
    <t>Sciences de la vie et impacts socio-économiques</t>
  </si>
  <si>
    <t>Méthode de Travail et Terminologie 2</t>
  </si>
  <si>
    <t>moyenne Annuelle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</si>
</sst>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12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i/>
      <u val="single"/>
      <sz val="18"/>
      <color indexed="10"/>
      <name val="Calibri"/>
      <family val="2"/>
    </font>
    <font>
      <b/>
      <i/>
      <sz val="11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6"/>
      <color indexed="10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10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 Black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0" fillId="21" borderId="3" applyNumberFormat="0" applyFont="0" applyAlignment="0" applyProtection="0"/>
    <xf numFmtId="0" fontId="28" fillId="7" borderId="1" applyNumberFormat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20" borderId="4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2" fillId="23" borderId="9" applyNumberFormat="0" applyAlignment="0" applyProtection="0"/>
  </cellStyleXfs>
  <cellXfs count="9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26" borderId="10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0" fillId="25" borderId="10" xfId="0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vertical="center"/>
    </xf>
    <xf numFmtId="0" fontId="2" fillId="27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5" fillId="27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27" borderId="10" xfId="0" applyFont="1" applyFill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10" fillId="27" borderId="10" xfId="0" applyNumberFormat="1" applyFont="1" applyFill="1" applyBorder="1" applyAlignment="1">
      <alignment horizontal="center" vertical="center"/>
    </xf>
    <xf numFmtId="0" fontId="10" fillId="27" borderId="10" xfId="0" applyFont="1" applyFill="1" applyBorder="1" applyAlignment="1">
      <alignment horizontal="center" vertical="center"/>
    </xf>
    <xf numFmtId="0" fontId="15" fillId="27" borderId="0" xfId="0" applyFont="1" applyFill="1" applyAlignment="1">
      <alignment horizontal="center" vertical="center"/>
    </xf>
    <xf numFmtId="0" fontId="0" fillId="27" borderId="0" xfId="0" applyFill="1" applyAlignment="1">
      <alignment/>
    </xf>
    <xf numFmtId="0" fontId="7" fillId="2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2" fontId="2" fillId="27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0" fontId="0" fillId="26" borderId="0" xfId="0" applyFill="1" applyAlignment="1">
      <alignment/>
    </xf>
    <xf numFmtId="2" fontId="0" fillId="28" borderId="0" xfId="0" applyNumberFormat="1" applyFill="1" applyAlignment="1">
      <alignment/>
    </xf>
    <xf numFmtId="2" fontId="20" fillId="28" borderId="0" xfId="0" applyNumberFormat="1" applyFont="1" applyFill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4" fillId="29" borderId="12" xfId="0" applyNumberFormat="1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2" fontId="4" fillId="29" borderId="13" xfId="0" applyNumberFormat="1" applyFont="1" applyFill="1" applyBorder="1" applyAlignment="1">
      <alignment horizontal="center" vertical="center"/>
    </xf>
    <xf numFmtId="0" fontId="4" fillId="29" borderId="18" xfId="0" applyFont="1" applyFill="1" applyBorder="1" applyAlignment="1">
      <alignment horizontal="center" vertical="center"/>
    </xf>
    <xf numFmtId="0" fontId="4" fillId="29" borderId="13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29" borderId="12" xfId="0" applyNumberFormat="1" applyFont="1" applyFill="1" applyBorder="1" applyAlignment="1">
      <alignment horizontal="center" vertical="center"/>
    </xf>
    <xf numFmtId="0" fontId="2" fillId="29" borderId="18" xfId="0" applyFont="1" applyFill="1" applyBorder="1" applyAlignment="1">
      <alignment horizontal="center" vertical="center"/>
    </xf>
    <xf numFmtId="0" fontId="2" fillId="29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2" fillId="29" borderId="18" xfId="0" applyNumberFormat="1" applyFont="1" applyFill="1" applyBorder="1" applyAlignment="1">
      <alignment horizontal="center" vertical="center"/>
    </xf>
    <xf numFmtId="2" fontId="2" fillId="29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8" xfId="0" applyNumberFormat="1" applyFont="1" applyBorder="1" applyAlignment="1">
      <alignment horizontal="center" vertical="center"/>
    </xf>
    <xf numFmtId="0" fontId="36" fillId="26" borderId="0" xfId="0" applyFont="1" applyFill="1" applyAlignment="1">
      <alignment/>
    </xf>
    <xf numFmtId="2" fontId="36" fillId="28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zoomScale="82" zoomScaleNormal="82" zoomScalePageLayoutView="0" workbookViewId="0" topLeftCell="A1">
      <selection activeCell="E12" sqref="E12"/>
    </sheetView>
  </sheetViews>
  <sheetFormatPr defaultColWidth="11.421875" defaultRowHeight="24.75" customHeight="1"/>
  <cols>
    <col min="1" max="1" width="5.421875" style="0" customWidth="1"/>
    <col min="2" max="2" width="48.28125" style="0" customWidth="1"/>
    <col min="3" max="6" width="25.7109375" style="0" customWidth="1"/>
    <col min="7" max="7" width="18.28125" style="0" customWidth="1"/>
    <col min="8" max="8" width="13.28125" style="0" customWidth="1"/>
    <col min="9" max="9" width="19.140625" style="0" customWidth="1"/>
  </cols>
  <sheetData>
    <row r="1" spans="2:9" ht="36.75" customHeight="1">
      <c r="B1" s="71" t="s">
        <v>19</v>
      </c>
      <c r="C1" s="71"/>
      <c r="D1" s="71"/>
      <c r="E1" s="71"/>
      <c r="F1" s="71"/>
      <c r="G1" s="71"/>
      <c r="H1" s="71"/>
      <c r="I1" s="71"/>
    </row>
    <row r="2" spans="2:9" ht="24.75" customHeight="1">
      <c r="B2" s="4" t="s">
        <v>7</v>
      </c>
      <c r="C2" s="4" t="s">
        <v>33</v>
      </c>
      <c r="D2" s="4" t="s">
        <v>24</v>
      </c>
      <c r="E2" s="4" t="s">
        <v>25</v>
      </c>
      <c r="F2" s="4" t="s">
        <v>38</v>
      </c>
      <c r="G2" s="5" t="s">
        <v>5</v>
      </c>
      <c r="H2" s="5" t="s">
        <v>6</v>
      </c>
      <c r="I2" s="5" t="s">
        <v>8</v>
      </c>
    </row>
    <row r="3" spans="2:9" ht="24.75" customHeight="1">
      <c r="B3" s="3" t="s">
        <v>14</v>
      </c>
      <c r="C3" s="3">
        <v>5.3</v>
      </c>
      <c r="D3" s="36" t="s">
        <v>31</v>
      </c>
      <c r="E3" s="3">
        <v>5.3</v>
      </c>
      <c r="F3" s="52">
        <v>2</v>
      </c>
      <c r="G3" s="6">
        <f>AVERAGE((E3*0.4)+(C3*0.6))</f>
        <v>5.3</v>
      </c>
      <c r="H3" s="67">
        <f>((G3*F3)+(G4*F4))/4</f>
        <v>7.15</v>
      </c>
      <c r="I3" s="72">
        <f>(((H3*3)+(H5*6)+(H7*F7)+(H8*F8)+(H9*F9)+(H10*F10))/F11)</f>
        <v>9.864117647058823</v>
      </c>
    </row>
    <row r="4" spans="2:9" ht="24.75" customHeight="1">
      <c r="B4" s="3" t="s">
        <v>41</v>
      </c>
      <c r="C4" s="3">
        <v>9</v>
      </c>
      <c r="D4" s="36" t="s">
        <v>31</v>
      </c>
      <c r="E4" s="36" t="s">
        <v>31</v>
      </c>
      <c r="F4" s="36">
        <v>2</v>
      </c>
      <c r="G4" s="10">
        <f>C4</f>
        <v>9</v>
      </c>
      <c r="H4" s="68"/>
      <c r="I4" s="73"/>
    </row>
    <row r="5" spans="2:9" ht="24.75" customHeight="1">
      <c r="B5" s="16" t="s">
        <v>1</v>
      </c>
      <c r="C5" s="16">
        <v>9.4</v>
      </c>
      <c r="D5" s="16">
        <v>9.4</v>
      </c>
      <c r="E5" s="36" t="s">
        <v>31</v>
      </c>
      <c r="F5" s="37">
        <v>3</v>
      </c>
      <c r="G5" s="6">
        <f>AVERAGE((D5*0.4)+(C5*0.6))</f>
        <v>9.4</v>
      </c>
      <c r="H5" s="67">
        <f>((G5*F5)+(G6*F6))/6</f>
        <v>9.775</v>
      </c>
      <c r="I5" s="73"/>
    </row>
    <row r="6" spans="2:9" ht="24.75" customHeight="1">
      <c r="B6" s="3" t="s">
        <v>2</v>
      </c>
      <c r="C6" s="3">
        <v>10.15</v>
      </c>
      <c r="D6" s="3">
        <v>10.15</v>
      </c>
      <c r="E6" s="36" t="s">
        <v>31</v>
      </c>
      <c r="F6" s="36">
        <v>3</v>
      </c>
      <c r="G6" s="6">
        <f>AVERAGE((D6*0.4)+(C6*0.6))</f>
        <v>10.15</v>
      </c>
      <c r="H6" s="68"/>
      <c r="I6" s="73"/>
    </row>
    <row r="7" spans="2:9" ht="24.75" customHeight="1">
      <c r="B7" s="3" t="s">
        <v>3</v>
      </c>
      <c r="C7" s="3">
        <v>11</v>
      </c>
      <c r="D7" s="36" t="s">
        <v>31</v>
      </c>
      <c r="E7" s="36" t="s">
        <v>31</v>
      </c>
      <c r="F7" s="36">
        <v>2</v>
      </c>
      <c r="G7" s="6">
        <f>C7</f>
        <v>11</v>
      </c>
      <c r="H7" s="30">
        <f>G7</f>
        <v>11</v>
      </c>
      <c r="I7" s="73"/>
    </row>
    <row r="8" spans="2:9" ht="24.75" customHeight="1">
      <c r="B8" s="49" t="s">
        <v>4</v>
      </c>
      <c r="C8" s="3">
        <v>11.03</v>
      </c>
      <c r="D8" s="3">
        <v>11.03</v>
      </c>
      <c r="E8" s="3">
        <v>11.03</v>
      </c>
      <c r="F8" s="36">
        <v>3</v>
      </c>
      <c r="G8" s="6">
        <f>AVERAGE((((D8+E8)/2)*0.4)+(C8*0.6))</f>
        <v>11.03</v>
      </c>
      <c r="H8" s="30">
        <f>G8</f>
        <v>11.03</v>
      </c>
      <c r="I8" s="73"/>
    </row>
    <row r="9" spans="2:9" ht="24.75" customHeight="1">
      <c r="B9" s="49" t="s">
        <v>46</v>
      </c>
      <c r="C9" s="3">
        <v>12.25</v>
      </c>
      <c r="D9" s="36" t="s">
        <v>31</v>
      </c>
      <c r="E9" s="36" t="s">
        <v>31</v>
      </c>
      <c r="F9" s="36">
        <v>2</v>
      </c>
      <c r="G9" s="6">
        <f>C9</f>
        <v>12.25</v>
      </c>
      <c r="H9" s="30">
        <f>G9</f>
        <v>12.25</v>
      </c>
      <c r="I9" s="73"/>
    </row>
    <row r="10" spans="2:9" ht="24.75" customHeight="1">
      <c r="B10" s="51" t="s">
        <v>29</v>
      </c>
      <c r="C10" s="3">
        <v>8</v>
      </c>
      <c r="D10" s="36" t="s">
        <v>31</v>
      </c>
      <c r="E10" s="36" t="s">
        <v>31</v>
      </c>
      <c r="F10" s="36">
        <v>1</v>
      </c>
      <c r="G10" s="6">
        <f>C10</f>
        <v>8</v>
      </c>
      <c r="H10" s="6">
        <f>G10</f>
        <v>8</v>
      </c>
      <c r="I10" s="74"/>
    </row>
    <row r="11" spans="6:8" ht="24.75" customHeight="1">
      <c r="F11" s="45">
        <v>17</v>
      </c>
      <c r="G11" s="7" t="s">
        <v>18</v>
      </c>
      <c r="H11" s="48"/>
    </row>
    <row r="12" spans="2:11" ht="24.75" customHeight="1">
      <c r="B12" s="64" t="s">
        <v>64</v>
      </c>
      <c r="C12" s="65">
        <f>(I3+I15)/2</f>
        <v>10.002058823529412</v>
      </c>
      <c r="K12" s="1"/>
    </row>
    <row r="13" spans="2:9" ht="33.75" customHeight="1">
      <c r="B13" s="71" t="s">
        <v>20</v>
      </c>
      <c r="C13" s="71"/>
      <c r="D13" s="71"/>
      <c r="E13" s="71"/>
      <c r="F13" s="71"/>
      <c r="G13" s="71"/>
      <c r="H13" s="71"/>
      <c r="I13" s="71"/>
    </row>
    <row r="14" spans="2:9" ht="24.75" customHeight="1">
      <c r="B14" s="4" t="s">
        <v>7</v>
      </c>
      <c r="C14" s="4" t="s">
        <v>33</v>
      </c>
      <c r="D14" s="4" t="s">
        <v>24</v>
      </c>
      <c r="E14" s="4" t="s">
        <v>25</v>
      </c>
      <c r="F14" s="4" t="s">
        <v>38</v>
      </c>
      <c r="G14" s="5" t="s">
        <v>5</v>
      </c>
      <c r="H14" s="5" t="s">
        <v>6</v>
      </c>
      <c r="I14" s="5" t="s">
        <v>9</v>
      </c>
    </row>
    <row r="15" spans="2:9" ht="24.75" customHeight="1">
      <c r="B15" s="3" t="s">
        <v>22</v>
      </c>
      <c r="C15" s="3">
        <v>10.14</v>
      </c>
      <c r="D15" s="3">
        <v>10.14</v>
      </c>
      <c r="E15" s="36" t="s">
        <v>31</v>
      </c>
      <c r="F15" s="36">
        <v>2</v>
      </c>
      <c r="G15" s="6">
        <f>(D15*0.4)+(C15*0.6)</f>
        <v>10.14</v>
      </c>
      <c r="H15" s="69">
        <f>((G15*F15)+(G16*F16))/4</f>
        <v>10.14</v>
      </c>
      <c r="I15" s="73">
        <f>(((H15*4)+(H17*5)+(H19*F19)+(H20*F20)+(H21*F21)+(H22*F22))/F23)</f>
        <v>10.14</v>
      </c>
    </row>
    <row r="16" spans="2:9" ht="24.75" customHeight="1">
      <c r="B16" s="3" t="s">
        <v>23</v>
      </c>
      <c r="C16" s="3">
        <v>10.14</v>
      </c>
      <c r="D16" s="3">
        <v>10.14</v>
      </c>
      <c r="E16" s="36" t="s">
        <v>31</v>
      </c>
      <c r="F16" s="36">
        <v>2</v>
      </c>
      <c r="G16" s="6">
        <f>(D16*0.4)+(C16*0.6)</f>
        <v>10.14</v>
      </c>
      <c r="H16" s="70"/>
      <c r="I16" s="73"/>
    </row>
    <row r="17" spans="2:9" ht="24.75" customHeight="1">
      <c r="B17" s="3" t="s">
        <v>10</v>
      </c>
      <c r="C17" s="3">
        <v>10.14</v>
      </c>
      <c r="D17" s="36" t="s">
        <v>31</v>
      </c>
      <c r="E17" s="3">
        <v>10.14</v>
      </c>
      <c r="F17" s="36">
        <v>3</v>
      </c>
      <c r="G17" s="10">
        <f>(E17*0.4)+(C17*0.6)</f>
        <v>10.14</v>
      </c>
      <c r="H17" s="69">
        <f>((G17*F17)+(G18*F18))/5</f>
        <v>10.14</v>
      </c>
      <c r="I17" s="73"/>
    </row>
    <row r="18" spans="2:9" ht="24.75" customHeight="1">
      <c r="B18" s="3" t="s">
        <v>16</v>
      </c>
      <c r="C18" s="3">
        <v>10.14</v>
      </c>
      <c r="D18" s="36" t="s">
        <v>31</v>
      </c>
      <c r="E18" s="3">
        <v>10.14</v>
      </c>
      <c r="F18" s="36">
        <v>2</v>
      </c>
      <c r="G18" s="6">
        <f>((E18*0.4)+(C18*0.6))</f>
        <v>10.14</v>
      </c>
      <c r="H18" s="70"/>
      <c r="I18" s="73"/>
    </row>
    <row r="19" spans="2:9" ht="24.75" customHeight="1">
      <c r="B19" s="49" t="s">
        <v>47</v>
      </c>
      <c r="C19" s="3">
        <v>10.14</v>
      </c>
      <c r="D19" s="36" t="s">
        <v>31</v>
      </c>
      <c r="E19" s="3">
        <v>10.14</v>
      </c>
      <c r="F19" s="36">
        <v>2</v>
      </c>
      <c r="G19" s="6">
        <f>((E19*0.4)+(C19*0.6))</f>
        <v>10.14</v>
      </c>
      <c r="H19" s="63">
        <f>G19</f>
        <v>10.14</v>
      </c>
      <c r="I19" s="73"/>
    </row>
    <row r="20" spans="2:9" ht="24.75" customHeight="1">
      <c r="B20" s="49" t="s">
        <v>43</v>
      </c>
      <c r="C20" s="3">
        <v>10.14</v>
      </c>
      <c r="D20" s="3">
        <v>10.14</v>
      </c>
      <c r="E20" s="36" t="s">
        <v>31</v>
      </c>
      <c r="F20" s="36">
        <v>3</v>
      </c>
      <c r="G20" s="10">
        <f>(D20*0.4)+(C20*0.6)</f>
        <v>10.14</v>
      </c>
      <c r="H20" s="63">
        <f>G20</f>
        <v>10.14</v>
      </c>
      <c r="I20" s="73"/>
    </row>
    <row r="21" spans="2:9" ht="24.75" customHeight="1">
      <c r="B21" s="49" t="s">
        <v>12</v>
      </c>
      <c r="C21" s="3">
        <v>10.14</v>
      </c>
      <c r="D21" s="3">
        <v>10.14</v>
      </c>
      <c r="E21" s="36" t="s">
        <v>31</v>
      </c>
      <c r="F21" s="36">
        <v>2</v>
      </c>
      <c r="G21" s="6">
        <f>(D21*0.4)+(C21*0.6)</f>
        <v>10.14</v>
      </c>
      <c r="H21" s="63">
        <f>G21</f>
        <v>10.14</v>
      </c>
      <c r="I21" s="73"/>
    </row>
    <row r="22" spans="2:9" ht="24.75" customHeight="1">
      <c r="B22" s="3" t="s">
        <v>37</v>
      </c>
      <c r="C22" s="3">
        <v>10.14</v>
      </c>
      <c r="D22" s="36" t="s">
        <v>31</v>
      </c>
      <c r="E22" s="36" t="s">
        <v>31</v>
      </c>
      <c r="F22" s="36">
        <v>1</v>
      </c>
      <c r="G22" s="6">
        <f>C22</f>
        <v>10.14</v>
      </c>
      <c r="H22" s="6">
        <f>G22</f>
        <v>10.14</v>
      </c>
      <c r="I22" s="74"/>
    </row>
    <row r="23" spans="6:8" ht="24.75" customHeight="1">
      <c r="F23" s="45">
        <v>17</v>
      </c>
      <c r="G23" s="7" t="s">
        <v>18</v>
      </c>
      <c r="H23" s="48"/>
    </row>
  </sheetData>
  <sheetProtection/>
  <mergeCells count="8">
    <mergeCell ref="H3:H4"/>
    <mergeCell ref="H5:H6"/>
    <mergeCell ref="H17:H18"/>
    <mergeCell ref="B1:I1"/>
    <mergeCell ref="I3:I10"/>
    <mergeCell ref="B13:I13"/>
    <mergeCell ref="I15:I22"/>
    <mergeCell ref="H15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="77" zoomScaleNormal="77" zoomScalePageLayoutView="0" workbookViewId="0" topLeftCell="A1">
      <selection activeCell="D11" sqref="D11"/>
    </sheetView>
  </sheetViews>
  <sheetFormatPr defaultColWidth="11.421875" defaultRowHeight="24.75" customHeight="1"/>
  <cols>
    <col min="1" max="1" width="5.421875" style="0" customWidth="1"/>
    <col min="2" max="2" width="48.28125" style="0" customWidth="1"/>
    <col min="3" max="6" width="25.7109375" style="0" customWidth="1"/>
    <col min="7" max="7" width="18.28125" style="0" customWidth="1"/>
    <col min="8" max="8" width="11.140625" style="0" customWidth="1"/>
    <col min="9" max="9" width="19.140625" style="0" customWidth="1"/>
  </cols>
  <sheetData>
    <row r="1" spans="2:9" ht="36.75" customHeight="1">
      <c r="B1" s="71" t="s">
        <v>19</v>
      </c>
      <c r="C1" s="71"/>
      <c r="D1" s="71"/>
      <c r="E1" s="71"/>
      <c r="F1" s="71"/>
      <c r="G1" s="71"/>
      <c r="H1" s="71"/>
      <c r="I1" s="71"/>
    </row>
    <row r="2" spans="2:9" ht="24.75" customHeight="1">
      <c r="B2" s="4" t="s">
        <v>7</v>
      </c>
      <c r="C2" s="4" t="s">
        <v>33</v>
      </c>
      <c r="D2" s="4" t="s">
        <v>24</v>
      </c>
      <c r="E2" s="4" t="s">
        <v>25</v>
      </c>
      <c r="F2" s="4" t="s">
        <v>38</v>
      </c>
      <c r="G2" s="5" t="s">
        <v>5</v>
      </c>
      <c r="H2" s="5" t="s">
        <v>6</v>
      </c>
      <c r="I2" s="5" t="s">
        <v>8</v>
      </c>
    </row>
    <row r="3" spans="2:9" ht="24.75" customHeight="1">
      <c r="B3" s="3" t="s">
        <v>14</v>
      </c>
      <c r="C3" s="3">
        <v>5.71</v>
      </c>
      <c r="D3" s="36" t="s">
        <v>39</v>
      </c>
      <c r="E3" s="3">
        <v>5.71</v>
      </c>
      <c r="F3" s="36">
        <v>3</v>
      </c>
      <c r="G3" s="6">
        <f>(E3*0.4)+(C3*0.6)</f>
        <v>5.71</v>
      </c>
      <c r="H3" s="9">
        <f>G3</f>
        <v>5.71</v>
      </c>
      <c r="I3" s="72">
        <f>(((H3*F3)+(H4*6)+(H6*F6)+(H7*F7)+(H8*F8)+(H9*F9))/F10)</f>
        <v>7.660588235294119</v>
      </c>
    </row>
    <row r="4" spans="2:9" ht="24.75" customHeight="1">
      <c r="B4" s="26" t="s">
        <v>21</v>
      </c>
      <c r="C4" s="3">
        <v>9.5</v>
      </c>
      <c r="D4" s="36" t="s">
        <v>31</v>
      </c>
      <c r="E4" s="36" t="s">
        <v>31</v>
      </c>
      <c r="F4" s="36">
        <v>3</v>
      </c>
      <c r="G4" s="10">
        <f>C4</f>
        <v>9.5</v>
      </c>
      <c r="H4" s="77">
        <f>(((G4*F4)+(G5*F5))/6)</f>
        <v>7.1000000000000005</v>
      </c>
      <c r="I4" s="73"/>
    </row>
    <row r="5" spans="2:9" ht="24.75" customHeight="1">
      <c r="B5" s="3" t="s">
        <v>2</v>
      </c>
      <c r="C5" s="3">
        <v>4.7</v>
      </c>
      <c r="D5" s="3">
        <v>4.7</v>
      </c>
      <c r="E5" s="36" t="s">
        <v>31</v>
      </c>
      <c r="F5" s="36">
        <v>3</v>
      </c>
      <c r="G5" s="6">
        <f>(D5*0.4)+(C5*0.6)</f>
        <v>4.7</v>
      </c>
      <c r="H5" s="78"/>
      <c r="I5" s="73"/>
    </row>
    <row r="6" spans="2:9" ht="24.75" customHeight="1">
      <c r="B6" s="3" t="s">
        <v>3</v>
      </c>
      <c r="C6" s="3">
        <v>12.5</v>
      </c>
      <c r="D6" s="36" t="s">
        <v>31</v>
      </c>
      <c r="E6" s="36" t="s">
        <v>31</v>
      </c>
      <c r="F6" s="36">
        <v>2</v>
      </c>
      <c r="G6" s="6">
        <f>C6</f>
        <v>12.5</v>
      </c>
      <c r="H6" s="6">
        <f>G6</f>
        <v>12.5</v>
      </c>
      <c r="I6" s="73"/>
    </row>
    <row r="7" spans="2:9" ht="24.75" customHeight="1">
      <c r="B7" s="3" t="s">
        <v>4</v>
      </c>
      <c r="C7" s="3">
        <v>7.45</v>
      </c>
      <c r="D7" s="3">
        <v>7.45</v>
      </c>
      <c r="E7" s="3">
        <v>7.45</v>
      </c>
      <c r="F7" s="36">
        <v>3</v>
      </c>
      <c r="G7" s="6">
        <f>(((E7+D7)/2)*0.4)+(C7*0.6)</f>
        <v>7.45</v>
      </c>
      <c r="H7" s="6">
        <f>G7</f>
        <v>7.45</v>
      </c>
      <c r="I7" s="73"/>
    </row>
    <row r="8" spans="2:9" ht="24.75" customHeight="1">
      <c r="B8" s="49" t="s">
        <v>40</v>
      </c>
      <c r="C8" s="3">
        <v>5.2</v>
      </c>
      <c r="D8" s="36" t="s">
        <v>31</v>
      </c>
      <c r="E8" s="3">
        <v>5.2</v>
      </c>
      <c r="F8" s="36">
        <v>2</v>
      </c>
      <c r="G8" s="6">
        <f>(E8*0.4)+(C8*0.6)</f>
        <v>5.2</v>
      </c>
      <c r="H8" s="6">
        <f>G8</f>
        <v>5.2</v>
      </c>
      <c r="I8" s="73"/>
    </row>
    <row r="9" spans="2:9" ht="24.75" customHeight="1">
      <c r="B9" s="3" t="s">
        <v>29</v>
      </c>
      <c r="C9" s="3">
        <v>12.75</v>
      </c>
      <c r="D9" s="36" t="s">
        <v>31</v>
      </c>
      <c r="E9" s="36"/>
      <c r="F9" s="36">
        <v>1</v>
      </c>
      <c r="G9" s="6">
        <f>C9</f>
        <v>12.75</v>
      </c>
      <c r="H9" s="6">
        <f>G9</f>
        <v>12.75</v>
      </c>
      <c r="I9" s="74"/>
    </row>
    <row r="10" spans="6:8" ht="24.75" customHeight="1">
      <c r="F10" s="45">
        <v>17</v>
      </c>
      <c r="G10" s="7" t="s">
        <v>18</v>
      </c>
      <c r="H10" s="48"/>
    </row>
    <row r="11" spans="2:11" ht="24.75" customHeight="1">
      <c r="B11" s="64" t="s">
        <v>64</v>
      </c>
      <c r="C11" s="65">
        <f>(I3+I14)/2</f>
        <v>8.795000000000002</v>
      </c>
      <c r="K11" s="1"/>
    </row>
    <row r="12" spans="2:9" ht="33.75" customHeight="1">
      <c r="B12" s="71" t="s">
        <v>20</v>
      </c>
      <c r="C12" s="71"/>
      <c r="D12" s="71"/>
      <c r="E12" s="71"/>
      <c r="F12" s="71"/>
      <c r="G12" s="71"/>
      <c r="H12" s="71"/>
      <c r="I12" s="71"/>
    </row>
    <row r="13" spans="2:9" ht="24.75" customHeight="1">
      <c r="B13" s="4" t="s">
        <v>7</v>
      </c>
      <c r="C13" s="4" t="s">
        <v>33</v>
      </c>
      <c r="D13" s="4" t="s">
        <v>24</v>
      </c>
      <c r="E13" s="4" t="s">
        <v>25</v>
      </c>
      <c r="F13" s="4" t="s">
        <v>38</v>
      </c>
      <c r="G13" s="5" t="s">
        <v>5</v>
      </c>
      <c r="H13" s="5" t="s">
        <v>6</v>
      </c>
      <c r="I13" s="5" t="s">
        <v>9</v>
      </c>
    </row>
    <row r="14" spans="2:9" ht="24.75" customHeight="1">
      <c r="B14" s="3" t="s">
        <v>16</v>
      </c>
      <c r="C14" s="3">
        <v>8.7</v>
      </c>
      <c r="D14" s="36" t="s">
        <v>31</v>
      </c>
      <c r="E14" s="3">
        <v>8.7</v>
      </c>
      <c r="F14" s="36">
        <v>3</v>
      </c>
      <c r="G14" s="6">
        <f>(E14*0.4)+(C14*0.6)</f>
        <v>8.7</v>
      </c>
      <c r="H14" s="6">
        <f>G14</f>
        <v>8.7</v>
      </c>
      <c r="I14" s="72">
        <f>(((H14*F14)+(H15*6)+(H17*F17)+(H18*F18)+(H19*F19)+(H20*F20))/F21)</f>
        <v>9.929411764705883</v>
      </c>
    </row>
    <row r="15" spans="2:9" ht="24.75" customHeight="1">
      <c r="B15" s="3" t="s">
        <v>10</v>
      </c>
      <c r="C15" s="3">
        <v>9.1</v>
      </c>
      <c r="D15" s="36" t="s">
        <v>31</v>
      </c>
      <c r="E15" s="3">
        <v>9.1</v>
      </c>
      <c r="F15" s="36">
        <v>4</v>
      </c>
      <c r="G15" s="6">
        <f>(E15*0.4)+(C15*0.6)</f>
        <v>9.1</v>
      </c>
      <c r="H15" s="77">
        <f>((G15*F15)+(G16*F16))/6</f>
        <v>10.4</v>
      </c>
      <c r="I15" s="75"/>
    </row>
    <row r="16" spans="2:9" ht="24.75" customHeight="1">
      <c r="B16" s="26" t="s">
        <v>17</v>
      </c>
      <c r="C16" s="3">
        <v>13</v>
      </c>
      <c r="D16" s="26">
        <v>13</v>
      </c>
      <c r="E16" s="36" t="s">
        <v>31</v>
      </c>
      <c r="F16" s="36">
        <v>2</v>
      </c>
      <c r="G16" s="10">
        <f>(D16*0.4)+(C16*0.6)</f>
        <v>13</v>
      </c>
      <c r="H16" s="78"/>
      <c r="I16" s="75"/>
    </row>
    <row r="17" spans="2:9" ht="24.75" customHeight="1">
      <c r="B17" s="3" t="s">
        <v>12</v>
      </c>
      <c r="C17" s="3">
        <v>9.9</v>
      </c>
      <c r="D17" s="26">
        <v>9.9</v>
      </c>
      <c r="E17" s="36" t="s">
        <v>31</v>
      </c>
      <c r="F17" s="36">
        <v>2</v>
      </c>
      <c r="G17" s="6">
        <f>(D17*0.4)+(C17*0.6)</f>
        <v>9.9</v>
      </c>
      <c r="H17" s="6">
        <f>G17</f>
        <v>9.9</v>
      </c>
      <c r="I17" s="75"/>
    </row>
    <row r="18" spans="2:9" ht="24.75" customHeight="1">
      <c r="B18" s="49" t="s">
        <v>43</v>
      </c>
      <c r="C18" s="3">
        <v>10.9</v>
      </c>
      <c r="D18" s="26">
        <v>10.9</v>
      </c>
      <c r="E18" s="36" t="s">
        <v>31</v>
      </c>
      <c r="F18" s="36">
        <v>3</v>
      </c>
      <c r="G18" s="6">
        <f>(D18*0.4)+(C18*0.6)</f>
        <v>10.9</v>
      </c>
      <c r="H18" s="6">
        <f>G18</f>
        <v>10.9</v>
      </c>
      <c r="I18" s="75"/>
    </row>
    <row r="19" spans="2:9" ht="24.75" customHeight="1">
      <c r="B19" s="49" t="s">
        <v>45</v>
      </c>
      <c r="C19" s="3">
        <v>8.9</v>
      </c>
      <c r="D19" s="26">
        <v>8.9</v>
      </c>
      <c r="E19" s="36" t="s">
        <v>31</v>
      </c>
      <c r="F19" s="36">
        <v>2</v>
      </c>
      <c r="G19" s="6">
        <f>(D19*0.4)+(C19*0.6)</f>
        <v>8.9</v>
      </c>
      <c r="H19" s="6">
        <f>G19</f>
        <v>8.9</v>
      </c>
      <c r="I19" s="75"/>
    </row>
    <row r="20" spans="2:9" ht="24.75" customHeight="1">
      <c r="B20" s="3" t="s">
        <v>37</v>
      </c>
      <c r="C20" s="3">
        <v>10</v>
      </c>
      <c r="D20" s="36" t="s">
        <v>31</v>
      </c>
      <c r="E20" s="36" t="s">
        <v>31</v>
      </c>
      <c r="F20" s="36">
        <v>1</v>
      </c>
      <c r="G20" s="6">
        <f>C20</f>
        <v>10</v>
      </c>
      <c r="H20" s="6">
        <f>G20</f>
        <v>10</v>
      </c>
      <c r="I20" s="76"/>
    </row>
    <row r="21" spans="6:8" ht="24.75" customHeight="1">
      <c r="F21" s="45">
        <v>17</v>
      </c>
      <c r="G21" s="7" t="s">
        <v>18</v>
      </c>
      <c r="H21" s="48"/>
    </row>
  </sheetData>
  <sheetProtection/>
  <mergeCells count="6">
    <mergeCell ref="B1:I1"/>
    <mergeCell ref="I3:I9"/>
    <mergeCell ref="B12:I12"/>
    <mergeCell ref="I14:I20"/>
    <mergeCell ref="H4:H5"/>
    <mergeCell ref="H15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8"/>
  <sheetViews>
    <sheetView zoomScale="86" zoomScaleNormal="86" zoomScalePageLayoutView="0" workbookViewId="0" topLeftCell="A10">
      <selection activeCell="B22" sqref="B22"/>
    </sheetView>
  </sheetViews>
  <sheetFormatPr defaultColWidth="11.421875" defaultRowHeight="24.75" customHeight="1"/>
  <cols>
    <col min="1" max="1" width="6.140625" style="0" customWidth="1"/>
    <col min="2" max="2" width="47.421875" style="0" bestFit="1" customWidth="1"/>
    <col min="3" max="6" width="25.7109375" style="0" customWidth="1"/>
    <col min="7" max="7" width="12.28125" style="0" customWidth="1"/>
    <col min="8" max="8" width="14.140625" style="0" bestFit="1" customWidth="1"/>
    <col min="9" max="9" width="21.00390625" style="0" bestFit="1" customWidth="1"/>
  </cols>
  <sheetData>
    <row r="1" spans="2:9" ht="24.75" customHeight="1">
      <c r="B1" s="85" t="s">
        <v>19</v>
      </c>
      <c r="C1" s="85"/>
      <c r="D1" s="85"/>
      <c r="E1" s="85"/>
      <c r="F1" s="85"/>
      <c r="G1" s="85"/>
      <c r="H1" s="85"/>
      <c r="I1" s="85"/>
    </row>
    <row r="2" spans="2:9" ht="24.75" customHeight="1">
      <c r="B2" s="11"/>
      <c r="C2" s="11"/>
      <c r="D2" s="11"/>
      <c r="E2" s="11"/>
      <c r="F2" s="11"/>
      <c r="G2" s="11"/>
      <c r="H2" s="11"/>
      <c r="I2" s="11"/>
    </row>
    <row r="3" spans="2:9" ht="24.75" customHeight="1">
      <c r="B3" s="12" t="s">
        <v>7</v>
      </c>
      <c r="C3" s="12" t="s">
        <v>33</v>
      </c>
      <c r="D3" s="12" t="s">
        <v>25</v>
      </c>
      <c r="E3" s="12" t="s">
        <v>24</v>
      </c>
      <c r="F3" s="12" t="s">
        <v>38</v>
      </c>
      <c r="G3" s="13" t="s">
        <v>5</v>
      </c>
      <c r="H3" s="13" t="s">
        <v>6</v>
      </c>
      <c r="I3" s="13" t="s">
        <v>8</v>
      </c>
    </row>
    <row r="4" spans="2:9" ht="24.75" customHeight="1">
      <c r="B4" s="14" t="s">
        <v>40</v>
      </c>
      <c r="C4" s="14">
        <v>12.75</v>
      </c>
      <c r="D4" s="14">
        <v>12.75</v>
      </c>
      <c r="E4" s="37" t="s">
        <v>39</v>
      </c>
      <c r="F4" s="42">
        <v>2</v>
      </c>
      <c r="G4" s="17">
        <f>AVERAGE(((D4*0.4)+(C4*0.6)))</f>
        <v>12.75</v>
      </c>
      <c r="H4" s="79">
        <f>(G4*2+G5)/3</f>
        <v>10.166666666666666</v>
      </c>
      <c r="I4" s="81">
        <f>AVERAGE((((H4*3)+(H6*6)+(H8*F8)+(H9*F9)+(H10*F10)+(H11*F11))/F12))</f>
        <v>10.918235294117647</v>
      </c>
    </row>
    <row r="5" spans="2:9" ht="24.75" customHeight="1">
      <c r="B5" s="16" t="s">
        <v>0</v>
      </c>
      <c r="C5" s="16">
        <v>5</v>
      </c>
      <c r="D5" s="37" t="s">
        <v>39</v>
      </c>
      <c r="E5" s="37" t="s">
        <v>39</v>
      </c>
      <c r="F5" s="43">
        <v>1</v>
      </c>
      <c r="G5" s="17">
        <f>AVERAGE(C5*1)</f>
        <v>5</v>
      </c>
      <c r="H5" s="80"/>
      <c r="I5" s="86"/>
    </row>
    <row r="6" spans="2:9" ht="24.75" customHeight="1">
      <c r="B6" s="16" t="s">
        <v>1</v>
      </c>
      <c r="C6" s="16">
        <v>8.62</v>
      </c>
      <c r="D6" s="37" t="s">
        <v>39</v>
      </c>
      <c r="E6" s="16">
        <v>8.62</v>
      </c>
      <c r="F6" s="37">
        <v>3</v>
      </c>
      <c r="G6" s="17">
        <f>AVERAGE(((E6*0.4)+(C6*0.6)))</f>
        <v>8.62</v>
      </c>
      <c r="H6" s="79">
        <f>(G6*3+G7*3)/6</f>
        <v>10.284999999999998</v>
      </c>
      <c r="I6" s="86"/>
    </row>
    <row r="7" spans="2:9" ht="24.75" customHeight="1">
      <c r="B7" s="16" t="s">
        <v>2</v>
      </c>
      <c r="C7" s="16">
        <v>11.95</v>
      </c>
      <c r="D7" s="37" t="s">
        <v>39</v>
      </c>
      <c r="E7" s="16">
        <v>11.95</v>
      </c>
      <c r="F7" s="37">
        <v>3</v>
      </c>
      <c r="G7" s="15">
        <f>AVERAGE(((E7*0.4)+(C7*0.6)))</f>
        <v>11.95</v>
      </c>
      <c r="H7" s="80"/>
      <c r="I7" s="86"/>
    </row>
    <row r="8" spans="2:9" ht="24.75" customHeight="1">
      <c r="B8" s="16" t="s">
        <v>3</v>
      </c>
      <c r="C8" s="16">
        <v>18.5</v>
      </c>
      <c r="D8" s="37" t="s">
        <v>39</v>
      </c>
      <c r="E8" s="37" t="s">
        <v>39</v>
      </c>
      <c r="F8" s="37">
        <v>2</v>
      </c>
      <c r="G8" s="15">
        <f>C8</f>
        <v>18.5</v>
      </c>
      <c r="H8" s="15">
        <f>G8</f>
        <v>18.5</v>
      </c>
      <c r="I8" s="86"/>
    </row>
    <row r="9" spans="2:9" ht="24.75" customHeight="1" thickBot="1">
      <c r="B9" s="16" t="s">
        <v>4</v>
      </c>
      <c r="C9" s="16">
        <v>10</v>
      </c>
      <c r="D9" s="16">
        <v>10</v>
      </c>
      <c r="E9" s="16">
        <v>10</v>
      </c>
      <c r="F9" s="37">
        <v>3</v>
      </c>
      <c r="G9" s="17">
        <f>AVERAGE(((((E9+D9)/2)*0.4)+(C9*0.6)))</f>
        <v>10</v>
      </c>
      <c r="H9" s="15">
        <f>G9</f>
        <v>10</v>
      </c>
      <c r="I9" s="86"/>
    </row>
    <row r="10" spans="2:9" ht="24.75" customHeight="1" thickBot="1">
      <c r="B10" s="41" t="s">
        <v>27</v>
      </c>
      <c r="C10" s="16">
        <v>8.2</v>
      </c>
      <c r="D10" s="37" t="s">
        <v>39</v>
      </c>
      <c r="E10" s="37" t="s">
        <v>39</v>
      </c>
      <c r="F10" s="37">
        <v>2</v>
      </c>
      <c r="G10" s="17">
        <f>C10</f>
        <v>8.2</v>
      </c>
      <c r="H10" s="15">
        <f>G10</f>
        <v>8.2</v>
      </c>
      <c r="I10" s="86"/>
    </row>
    <row r="11" spans="2:14" ht="24.75" customHeight="1">
      <c r="B11" s="16" t="s">
        <v>29</v>
      </c>
      <c r="C11" s="16">
        <v>10</v>
      </c>
      <c r="D11" s="37" t="s">
        <v>39</v>
      </c>
      <c r="E11" s="37" t="s">
        <v>39</v>
      </c>
      <c r="F11" s="37">
        <v>1</v>
      </c>
      <c r="G11" s="17">
        <f>AVERAGE(C11*1)</f>
        <v>10</v>
      </c>
      <c r="H11" s="15">
        <f>G11</f>
        <v>10</v>
      </c>
      <c r="I11" s="87"/>
      <c r="L11" s="1"/>
      <c r="N11">
        <f>L11/25</f>
        <v>0</v>
      </c>
    </row>
    <row r="12" spans="2:9" ht="24.75" customHeight="1">
      <c r="B12" s="18"/>
      <c r="C12" s="18"/>
      <c r="D12" s="18"/>
      <c r="E12" s="18"/>
      <c r="F12" s="37">
        <v>17</v>
      </c>
      <c r="G12" s="19" t="s">
        <v>18</v>
      </c>
      <c r="H12" s="53"/>
      <c r="I12" s="18"/>
    </row>
    <row r="13" spans="2:9" ht="24.75" customHeight="1">
      <c r="B13" s="11"/>
      <c r="C13" s="11"/>
      <c r="D13" s="11"/>
      <c r="E13" s="11"/>
      <c r="F13" s="11"/>
      <c r="G13" s="11"/>
      <c r="H13" s="20"/>
      <c r="I13" s="11"/>
    </row>
    <row r="14" spans="2:9" ht="24.75" customHeight="1">
      <c r="B14" s="84" t="s">
        <v>20</v>
      </c>
      <c r="C14" s="84"/>
      <c r="D14" s="84"/>
      <c r="E14" s="84"/>
      <c r="F14" s="84"/>
      <c r="G14" s="84"/>
      <c r="H14" s="84"/>
      <c r="I14" s="84"/>
    </row>
    <row r="15" spans="2:9" ht="24.75" customHeight="1">
      <c r="B15" s="11"/>
      <c r="C15" s="11"/>
      <c r="D15" s="11"/>
      <c r="E15" s="11"/>
      <c r="F15" s="11"/>
      <c r="G15" s="11"/>
      <c r="H15" s="21"/>
      <c r="I15" s="11"/>
    </row>
    <row r="16" spans="2:9" ht="24.75" customHeight="1">
      <c r="B16" s="12" t="s">
        <v>7</v>
      </c>
      <c r="C16" s="12" t="s">
        <v>33</v>
      </c>
      <c r="D16" s="12" t="s">
        <v>24</v>
      </c>
      <c r="E16" s="12" t="s">
        <v>25</v>
      </c>
      <c r="F16" s="12" t="s">
        <v>38</v>
      </c>
      <c r="G16" s="13" t="s">
        <v>5</v>
      </c>
      <c r="H16" s="13" t="s">
        <v>6</v>
      </c>
      <c r="I16" s="13" t="s">
        <v>9</v>
      </c>
    </row>
    <row r="17" spans="2:9" ht="24.75" customHeight="1">
      <c r="B17" s="16" t="s">
        <v>41</v>
      </c>
      <c r="C17" s="16">
        <v>13.9</v>
      </c>
      <c r="D17" s="37" t="s">
        <v>31</v>
      </c>
      <c r="E17" s="16">
        <v>13.9</v>
      </c>
      <c r="F17" s="37">
        <v>3</v>
      </c>
      <c r="G17" s="15">
        <f>AVERAGE(((E17*0.4)+(C17*0.6)))</f>
        <v>13.9</v>
      </c>
      <c r="H17" s="15">
        <f>G17</f>
        <v>13.9</v>
      </c>
      <c r="I17" s="81">
        <f>(((H17*F17)+(H18*6)+(H20*F20)+(H21*F21)+(H22*F22)+(H23*F23))/F24)</f>
        <v>11.090588235294117</v>
      </c>
    </row>
    <row r="18" spans="2:9" ht="24.75" customHeight="1">
      <c r="B18" s="16" t="s">
        <v>10</v>
      </c>
      <c r="C18" s="16">
        <v>10.74</v>
      </c>
      <c r="D18" s="37" t="s">
        <v>31</v>
      </c>
      <c r="E18" s="16">
        <v>10.74</v>
      </c>
      <c r="F18" s="37">
        <v>4</v>
      </c>
      <c r="G18" s="15">
        <f>AVERAGE(((E18*0.4)+(C18*0.6)))</f>
        <v>10.74</v>
      </c>
      <c r="H18" s="79">
        <f>((G18*4)+(G19*2))/6</f>
        <v>10.74</v>
      </c>
      <c r="I18" s="82"/>
    </row>
    <row r="19" spans="2:9" ht="24.75" customHeight="1">
      <c r="B19" s="16" t="s">
        <v>11</v>
      </c>
      <c r="C19" s="16">
        <v>10.74</v>
      </c>
      <c r="D19" s="16">
        <v>10.74</v>
      </c>
      <c r="E19" s="36" t="s">
        <v>31</v>
      </c>
      <c r="F19" s="37">
        <v>2</v>
      </c>
      <c r="G19" s="15">
        <f>AVERAGE(((D19*0.4)+(C19*0.6)))</f>
        <v>10.74</v>
      </c>
      <c r="H19" s="80"/>
      <c r="I19" s="82"/>
    </row>
    <row r="20" spans="2:9" ht="24.75" customHeight="1">
      <c r="B20" s="49" t="s">
        <v>42</v>
      </c>
      <c r="C20" s="16">
        <v>16.7</v>
      </c>
      <c r="D20" s="16">
        <v>16.7</v>
      </c>
      <c r="E20" s="36" t="s">
        <v>31</v>
      </c>
      <c r="F20" s="37">
        <v>2</v>
      </c>
      <c r="G20" s="15">
        <f>AVERAGE(((D20*0.4)+(C20*0.6)))</f>
        <v>16.7</v>
      </c>
      <c r="H20" s="29">
        <f>G20</f>
        <v>16.7</v>
      </c>
      <c r="I20" s="82"/>
    </row>
    <row r="21" spans="2:9" ht="24.75" customHeight="1">
      <c r="B21" s="14" t="s">
        <v>43</v>
      </c>
      <c r="C21" s="16">
        <v>7</v>
      </c>
      <c r="D21" s="16">
        <v>7</v>
      </c>
      <c r="E21" s="36" t="s">
        <v>31</v>
      </c>
      <c r="F21" s="37">
        <v>3</v>
      </c>
      <c r="G21" s="15">
        <f>AVERAGE((D21*0.4)+(C21*0.6))</f>
        <v>7</v>
      </c>
      <c r="H21" s="29">
        <f>G21</f>
        <v>7</v>
      </c>
      <c r="I21" s="82"/>
    </row>
    <row r="22" spans="2:9" ht="24.75" customHeight="1">
      <c r="B22" s="14" t="s">
        <v>44</v>
      </c>
      <c r="C22" s="14">
        <v>14</v>
      </c>
      <c r="D22" s="14">
        <v>14</v>
      </c>
      <c r="E22" s="36" t="s">
        <v>31</v>
      </c>
      <c r="F22" s="36">
        <v>2</v>
      </c>
      <c r="G22" s="15">
        <f>AVERAGE(((D22*0.4)+(C22*0.6)))</f>
        <v>14</v>
      </c>
      <c r="H22" s="15">
        <f>G22</f>
        <v>14</v>
      </c>
      <c r="I22" s="82"/>
    </row>
    <row r="23" spans="2:9" ht="24.75" customHeight="1">
      <c r="B23" s="14" t="s">
        <v>37</v>
      </c>
      <c r="C23" s="14">
        <v>0</v>
      </c>
      <c r="D23" s="36" t="s">
        <v>31</v>
      </c>
      <c r="E23" s="36" t="s">
        <v>31</v>
      </c>
      <c r="F23" s="36">
        <v>1</v>
      </c>
      <c r="G23" s="15">
        <f>C23</f>
        <v>0</v>
      </c>
      <c r="H23" s="15">
        <f>G23</f>
        <v>0</v>
      </c>
      <c r="I23" s="83"/>
    </row>
    <row r="24" spans="2:9" ht="24.75" customHeight="1">
      <c r="B24" s="18"/>
      <c r="C24" s="18"/>
      <c r="D24" s="18"/>
      <c r="E24" s="18"/>
      <c r="F24" s="37">
        <v>17</v>
      </c>
      <c r="G24" s="19" t="s">
        <v>18</v>
      </c>
      <c r="H24" s="53"/>
      <c r="I24" s="18"/>
    </row>
    <row r="28" spans="4:5" ht="24.75" customHeight="1">
      <c r="D28" s="64" t="s">
        <v>64</v>
      </c>
      <c r="E28" s="65">
        <f>(I4+I17)/2</f>
        <v>11.004411764705882</v>
      </c>
    </row>
  </sheetData>
  <sheetProtection/>
  <mergeCells count="7">
    <mergeCell ref="H18:H19"/>
    <mergeCell ref="I17:I23"/>
    <mergeCell ref="B14:I14"/>
    <mergeCell ref="B1:I1"/>
    <mergeCell ref="H4:H5"/>
    <mergeCell ref="H6:H7"/>
    <mergeCell ref="I4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4"/>
  <sheetViews>
    <sheetView zoomScale="71" zoomScaleNormal="71" zoomScalePageLayoutView="0" workbookViewId="0" topLeftCell="A1">
      <selection activeCell="C10" sqref="C10"/>
    </sheetView>
  </sheetViews>
  <sheetFormatPr defaultColWidth="11.421875" defaultRowHeight="24.75" customHeight="1"/>
  <cols>
    <col min="1" max="1" width="4.57421875" style="0" customWidth="1"/>
    <col min="2" max="2" width="47.421875" style="0" bestFit="1" customWidth="1"/>
    <col min="3" max="3" width="47.421875" style="0" customWidth="1"/>
    <col min="4" max="6" width="21.57421875" style="0" customWidth="1"/>
    <col min="7" max="7" width="16.57421875" style="0" bestFit="1" customWidth="1"/>
    <col min="8" max="8" width="16.57421875" style="0" customWidth="1"/>
    <col min="9" max="9" width="21.57421875" style="0" bestFit="1" customWidth="1"/>
    <col min="10" max="12" width="11.421875" style="0" customWidth="1"/>
    <col min="13" max="13" width="18.57421875" style="0" customWidth="1"/>
  </cols>
  <sheetData>
    <row r="2" spans="2:9" ht="24.75" customHeight="1">
      <c r="B2" s="85" t="s">
        <v>19</v>
      </c>
      <c r="C2" s="85"/>
      <c r="D2" s="85"/>
      <c r="E2" s="85"/>
      <c r="F2" s="85"/>
      <c r="G2" s="85"/>
      <c r="H2" s="85"/>
      <c r="I2" s="85"/>
    </row>
    <row r="3" spans="2:9" ht="9.75" customHeight="1">
      <c r="B3" s="8"/>
      <c r="C3" s="8"/>
      <c r="D3" s="8"/>
      <c r="E3" s="8"/>
      <c r="F3" s="8"/>
      <c r="G3" s="8"/>
      <c r="H3" s="8"/>
      <c r="I3" s="8"/>
    </row>
    <row r="4" spans="2:9" ht="24.75" customHeight="1">
      <c r="B4" s="23" t="s">
        <v>7</v>
      </c>
      <c r="C4" s="23" t="s">
        <v>33</v>
      </c>
      <c r="D4" s="23" t="s">
        <v>24</v>
      </c>
      <c r="E4" s="23" t="s">
        <v>25</v>
      </c>
      <c r="F4" s="23" t="s">
        <v>26</v>
      </c>
      <c r="G4" s="24" t="s">
        <v>5</v>
      </c>
      <c r="H4" s="24" t="s">
        <v>34</v>
      </c>
      <c r="I4" s="24" t="s">
        <v>8</v>
      </c>
    </row>
    <row r="5" spans="2:9" ht="24.75" customHeight="1">
      <c r="B5" s="32" t="s">
        <v>1</v>
      </c>
      <c r="C5" s="3">
        <v>8.05</v>
      </c>
      <c r="D5" s="3">
        <v>8.05</v>
      </c>
      <c r="E5" s="3" t="s">
        <v>30</v>
      </c>
      <c r="F5" s="36">
        <v>3</v>
      </c>
      <c r="G5" s="15">
        <f>AVERAGE(D5*0.4+C5*0.6)</f>
        <v>8.05</v>
      </c>
      <c r="H5" s="79">
        <f>AVERAGE(((G5*F5)+(G6*F6))/6)</f>
        <v>8.4</v>
      </c>
      <c r="I5" s="81">
        <f>AVERAGE(((H5*6)+(H7*F7)+(H8*F8)+(H9*F9)+(H10*F10)+(H11*F11))/F12)</f>
        <v>9.876470588235295</v>
      </c>
    </row>
    <row r="6" spans="2:9" ht="24.75" customHeight="1">
      <c r="B6" s="32" t="s">
        <v>2</v>
      </c>
      <c r="C6" s="3">
        <v>8.75</v>
      </c>
      <c r="D6" s="3">
        <v>8.75</v>
      </c>
      <c r="E6" s="36" t="s">
        <v>31</v>
      </c>
      <c r="F6" s="36">
        <v>3</v>
      </c>
      <c r="G6" s="15">
        <f>AVERAGE(D6*0.4+(0.6*C6))</f>
        <v>8.75</v>
      </c>
      <c r="H6" s="80"/>
      <c r="I6" s="82"/>
    </row>
    <row r="7" spans="2:9" ht="24.75" customHeight="1">
      <c r="B7" s="33" t="s">
        <v>14</v>
      </c>
      <c r="C7" s="3">
        <v>6.37</v>
      </c>
      <c r="D7" s="38" t="s">
        <v>31</v>
      </c>
      <c r="E7" s="25">
        <v>6.37</v>
      </c>
      <c r="F7" s="38">
        <v>3</v>
      </c>
      <c r="G7" s="15">
        <f>AVERAGE(E7*0.4+(0.6*C7))</f>
        <v>6.37</v>
      </c>
      <c r="H7" s="15">
        <f>AVERAGE(1*G7)</f>
        <v>6.37</v>
      </c>
      <c r="I7" s="82"/>
    </row>
    <row r="8" spans="2:9" ht="24.75" customHeight="1">
      <c r="B8" s="32" t="s">
        <v>29</v>
      </c>
      <c r="C8" s="3">
        <v>13</v>
      </c>
      <c r="D8" s="36" t="s">
        <v>31</v>
      </c>
      <c r="E8" s="36" t="s">
        <v>31</v>
      </c>
      <c r="F8" s="36">
        <v>1</v>
      </c>
      <c r="G8" s="15">
        <f>AVERAGE(C8*1)</f>
        <v>13</v>
      </c>
      <c r="H8" s="15">
        <f>AVERAGE(1*G8)</f>
        <v>13</v>
      </c>
      <c r="I8" s="82"/>
    </row>
    <row r="9" spans="2:9" ht="24.75" customHeight="1" thickBot="1">
      <c r="B9" s="32" t="s">
        <v>4</v>
      </c>
      <c r="C9" s="3">
        <v>10.13</v>
      </c>
      <c r="D9" s="3">
        <v>10.13</v>
      </c>
      <c r="E9" s="3">
        <v>10.13</v>
      </c>
      <c r="F9" s="36">
        <v>3</v>
      </c>
      <c r="G9" s="15">
        <f>AVERAGE((((D9+E9)/2)*0.4)+(C9*0.6))</f>
        <v>10.13</v>
      </c>
      <c r="H9" s="15">
        <f>AVERAGE(1*G9)</f>
        <v>10.13</v>
      </c>
      <c r="I9" s="82"/>
    </row>
    <row r="10" spans="2:9" ht="24.75" customHeight="1" thickBot="1">
      <c r="B10" s="31" t="s">
        <v>28</v>
      </c>
      <c r="C10" s="3">
        <v>15</v>
      </c>
      <c r="D10" s="3" t="s">
        <v>32</v>
      </c>
      <c r="E10" s="3" t="s">
        <v>32</v>
      </c>
      <c r="F10" s="36">
        <v>2</v>
      </c>
      <c r="G10" s="15">
        <f>C10</f>
        <v>15</v>
      </c>
      <c r="H10" s="15">
        <f>AVERAGE(1*G10)</f>
        <v>15</v>
      </c>
      <c r="I10" s="82"/>
    </row>
    <row r="11" spans="2:9" ht="24.75" customHeight="1">
      <c r="B11" s="35" t="s">
        <v>27</v>
      </c>
      <c r="C11" s="3">
        <v>12.5</v>
      </c>
      <c r="D11" s="3" t="s">
        <v>32</v>
      </c>
      <c r="E11" s="37" t="s">
        <v>31</v>
      </c>
      <c r="F11" s="37">
        <v>2</v>
      </c>
      <c r="G11" s="15">
        <f>C11</f>
        <v>12.5</v>
      </c>
      <c r="H11" s="17">
        <f>AVERAGE(1*G11)</f>
        <v>12.5</v>
      </c>
      <c r="I11" s="83"/>
    </row>
    <row r="12" spans="2:9" ht="24.75" customHeight="1">
      <c r="B12" s="18"/>
      <c r="C12" s="18"/>
      <c r="D12" s="18"/>
      <c r="E12" s="18"/>
      <c r="F12" s="39">
        <v>17</v>
      </c>
      <c r="G12" s="45"/>
      <c r="H12" s="44"/>
      <c r="I12" s="27"/>
    </row>
    <row r="13" spans="2:13" ht="24.75" customHeight="1">
      <c r="B13" s="64" t="s">
        <v>64</v>
      </c>
      <c r="C13" s="66">
        <f>(I5+I17)/2</f>
        <v>9.998235294117649</v>
      </c>
      <c r="D13" s="18"/>
      <c r="E13" s="18"/>
      <c r="F13" s="18"/>
      <c r="G13" s="22"/>
      <c r="H13" s="22"/>
      <c r="I13" s="27"/>
      <c r="K13" s="40"/>
      <c r="M13" s="46"/>
    </row>
    <row r="14" spans="2:13" ht="24.75" customHeight="1">
      <c r="B14" s="84" t="s">
        <v>20</v>
      </c>
      <c r="C14" s="84"/>
      <c r="D14" s="84"/>
      <c r="E14" s="84"/>
      <c r="F14" s="84"/>
      <c r="G14" s="84"/>
      <c r="H14" s="84"/>
      <c r="I14" s="84"/>
      <c r="K14" s="1"/>
      <c r="M14" s="47"/>
    </row>
    <row r="15" spans="2:9" ht="24.75" customHeight="1">
      <c r="B15" s="18"/>
      <c r="C15" s="18"/>
      <c r="D15" s="18"/>
      <c r="E15" s="18"/>
      <c r="F15" s="18"/>
      <c r="G15" s="18"/>
      <c r="H15" s="18"/>
      <c r="I15" s="18"/>
    </row>
    <row r="16" spans="2:9" ht="24.75" customHeight="1">
      <c r="B16" s="23" t="s">
        <v>7</v>
      </c>
      <c r="C16" s="23" t="s">
        <v>33</v>
      </c>
      <c r="D16" s="23" t="s">
        <v>24</v>
      </c>
      <c r="E16" s="23" t="s">
        <v>25</v>
      </c>
      <c r="F16" s="23" t="s">
        <v>38</v>
      </c>
      <c r="G16" s="23" t="s">
        <v>5</v>
      </c>
      <c r="H16" s="23" t="s">
        <v>6</v>
      </c>
      <c r="I16" s="23" t="s">
        <v>9</v>
      </c>
    </row>
    <row r="17" spans="2:9" ht="24.75" customHeight="1">
      <c r="B17" s="3" t="s">
        <v>16</v>
      </c>
      <c r="C17" s="3">
        <v>10.12</v>
      </c>
      <c r="D17" s="36" t="s">
        <v>39</v>
      </c>
      <c r="E17" s="3">
        <v>10.12</v>
      </c>
      <c r="F17" s="36">
        <v>3</v>
      </c>
      <c r="G17" s="15">
        <f>AVERAGE((E17*0.4)+(C17*0.6))</f>
        <v>10.12</v>
      </c>
      <c r="H17" s="15">
        <f>AVERAGE(G17*1)</f>
        <v>10.12</v>
      </c>
      <c r="I17" s="81">
        <f>AVERAGE(((H17*F17)+(H18*F18)+(H19*6)+(H21*F21)+(H22*F22)+(H23*F23))/F24)</f>
        <v>10.120000000000001</v>
      </c>
    </row>
    <row r="18" spans="2:9" ht="24.75" customHeight="1">
      <c r="B18" s="34" t="s">
        <v>35</v>
      </c>
      <c r="C18" s="3">
        <v>10.12</v>
      </c>
      <c r="D18" s="36" t="s">
        <v>39</v>
      </c>
      <c r="E18" s="3">
        <v>10.12</v>
      </c>
      <c r="F18" s="36">
        <v>2</v>
      </c>
      <c r="G18" s="15">
        <f>AVERAGE((E18*0.4)+(C18*0.6))</f>
        <v>10.12</v>
      </c>
      <c r="H18" s="28">
        <f>AVERAGE(G18*1)</f>
        <v>10.12</v>
      </c>
      <c r="I18" s="86"/>
    </row>
    <row r="19" spans="2:9" ht="24.75" customHeight="1">
      <c r="B19" s="3" t="s">
        <v>15</v>
      </c>
      <c r="C19" s="3">
        <v>10.12</v>
      </c>
      <c r="D19" s="3">
        <v>10.12</v>
      </c>
      <c r="E19" s="36" t="s">
        <v>39</v>
      </c>
      <c r="F19" s="36">
        <v>2</v>
      </c>
      <c r="G19" s="15">
        <f>AVERAGE((D19*0.4)+(C19*0.6))</f>
        <v>10.12</v>
      </c>
      <c r="H19" s="79">
        <f>AVERAGE(((G19*F19)+(G20*F20))/6)</f>
        <v>10.12</v>
      </c>
      <c r="I19" s="82"/>
    </row>
    <row r="20" spans="2:9" s="2" customFormat="1" ht="24.75" customHeight="1">
      <c r="B20" s="3" t="s">
        <v>10</v>
      </c>
      <c r="C20" s="3">
        <v>10.12</v>
      </c>
      <c r="D20" s="36" t="s">
        <v>39</v>
      </c>
      <c r="E20" s="36">
        <v>10.12</v>
      </c>
      <c r="F20" s="36">
        <v>4</v>
      </c>
      <c r="G20" s="15">
        <f>AVERAGE((E20*0.4)+(C20*0.6))</f>
        <v>10.12</v>
      </c>
      <c r="H20" s="80"/>
      <c r="I20" s="82"/>
    </row>
    <row r="21" spans="2:9" s="2" customFormat="1" ht="24.75" customHeight="1">
      <c r="B21" s="3" t="s">
        <v>13</v>
      </c>
      <c r="C21" s="3">
        <v>10.12</v>
      </c>
      <c r="D21" s="3">
        <v>10.12</v>
      </c>
      <c r="E21" s="36" t="s">
        <v>39</v>
      </c>
      <c r="F21" s="36">
        <v>3</v>
      </c>
      <c r="G21" s="15">
        <f>AVERAGE((D21*0.4)+(C21*0.6))</f>
        <v>10.12</v>
      </c>
      <c r="H21" s="29">
        <f>AVERAGE(G21*1)</f>
        <v>10.12</v>
      </c>
      <c r="I21" s="82"/>
    </row>
    <row r="22" spans="2:9" ht="24.75" customHeight="1">
      <c r="B22" s="3" t="s">
        <v>36</v>
      </c>
      <c r="C22" s="3">
        <v>10.12</v>
      </c>
      <c r="D22" s="3">
        <v>10.12</v>
      </c>
      <c r="E22" s="36" t="s">
        <v>39</v>
      </c>
      <c r="F22" s="36">
        <v>2</v>
      </c>
      <c r="G22" s="15">
        <f>AVERAGE((D22*0.4)+(C22*0.6))</f>
        <v>10.12</v>
      </c>
      <c r="H22" s="15">
        <f>AVERAGE(G22*1)</f>
        <v>10.12</v>
      </c>
      <c r="I22" s="82"/>
    </row>
    <row r="23" spans="2:9" ht="24.75" customHeight="1">
      <c r="B23" s="50" t="s">
        <v>37</v>
      </c>
      <c r="C23" s="3">
        <v>10.12</v>
      </c>
      <c r="D23" s="36" t="s">
        <v>39</v>
      </c>
      <c r="E23" s="36" t="s">
        <v>39</v>
      </c>
      <c r="F23" s="36">
        <v>1</v>
      </c>
      <c r="G23" s="15">
        <f>AVERAGE(C23*1)</f>
        <v>10.12</v>
      </c>
      <c r="H23" s="15">
        <f>AVERAGE(G23*1)</f>
        <v>10.12</v>
      </c>
      <c r="I23" s="83"/>
    </row>
    <row r="24" spans="2:9" ht="24.75" customHeight="1">
      <c r="B24" s="18"/>
      <c r="C24" s="18"/>
      <c r="D24" s="18"/>
      <c r="E24" s="18"/>
      <c r="F24" s="39">
        <v>17</v>
      </c>
      <c r="G24" s="45"/>
      <c r="H24" s="44"/>
      <c r="I24" s="18"/>
    </row>
  </sheetData>
  <sheetProtection/>
  <mergeCells count="6">
    <mergeCell ref="B2:I2"/>
    <mergeCell ref="B14:I14"/>
    <mergeCell ref="H5:H6"/>
    <mergeCell ref="H19:H20"/>
    <mergeCell ref="I5:I11"/>
    <mergeCell ref="I17:I23"/>
  </mergeCells>
  <printOptions/>
  <pageMargins left="0.31496062992125984" right="0.31496062992125984" top="0.35433070866141736" bottom="0.5511811023622047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="80" zoomScaleNormal="80" zoomScalePageLayoutView="0" workbookViewId="0" topLeftCell="B1">
      <selection activeCell="C14" sqref="C14"/>
    </sheetView>
  </sheetViews>
  <sheetFormatPr defaultColWidth="9.140625" defaultRowHeight="15"/>
  <cols>
    <col min="1" max="1" width="25.7109375" style="0" customWidth="1"/>
    <col min="2" max="2" width="48.28125" style="0" customWidth="1"/>
    <col min="3" max="3" width="25.7109375" style="0" customWidth="1"/>
    <col min="4" max="4" width="29.421875" style="0" customWidth="1"/>
    <col min="5" max="11" width="25.7109375" style="0" customWidth="1"/>
  </cols>
  <sheetData>
    <row r="1" spans="5:6" ht="21">
      <c r="E1" s="88" t="s">
        <v>55</v>
      </c>
      <c r="F1" s="89"/>
    </row>
    <row r="3" spans="2:9" ht="24.75" customHeight="1" thickBot="1">
      <c r="B3" s="12" t="s">
        <v>7</v>
      </c>
      <c r="C3" s="12" t="s">
        <v>33</v>
      </c>
      <c r="D3" s="12" t="s">
        <v>25</v>
      </c>
      <c r="E3" s="12" t="s">
        <v>24</v>
      </c>
      <c r="F3" s="12" t="s">
        <v>38</v>
      </c>
      <c r="G3" s="13" t="s">
        <v>5</v>
      </c>
      <c r="H3" s="13" t="s">
        <v>6</v>
      </c>
      <c r="I3" s="13" t="s">
        <v>8</v>
      </c>
    </row>
    <row r="4" spans="2:9" ht="24.75" customHeight="1" thickBot="1">
      <c r="B4" s="14" t="s">
        <v>48</v>
      </c>
      <c r="C4" s="14">
        <v>10.5</v>
      </c>
      <c r="D4" s="14">
        <v>10.5</v>
      </c>
      <c r="E4" s="14">
        <v>10.5</v>
      </c>
      <c r="F4" s="54">
        <v>3</v>
      </c>
      <c r="G4" s="17">
        <f>AVERAGE(((((D4+E4)/2)*0.4)+(C4*0.6)))</f>
        <v>10.5</v>
      </c>
      <c r="H4" s="79">
        <f>AVERAGE((((G4*F4)+(G5*F5)+(G6*F6))/9))</f>
        <v>8.38888888888889</v>
      </c>
      <c r="I4" s="81">
        <f>AVERAGE(((H4*9)+(H7*5)+(H9*F9)+(H10*F10))/F11)</f>
        <v>9.552941176470588</v>
      </c>
    </row>
    <row r="5" spans="2:9" ht="24.75" customHeight="1" thickBot="1">
      <c r="B5" s="16" t="s">
        <v>49</v>
      </c>
      <c r="C5" s="16">
        <v>10</v>
      </c>
      <c r="D5" s="16">
        <v>10</v>
      </c>
      <c r="E5" s="16">
        <v>10</v>
      </c>
      <c r="F5" s="55">
        <v>4</v>
      </c>
      <c r="G5" s="17">
        <f>AVERAGE(((((D5+E5)/2)*0.4)+(C5*0.6)))</f>
        <v>10</v>
      </c>
      <c r="H5" s="90"/>
      <c r="I5" s="86"/>
    </row>
    <row r="6" spans="2:9" ht="24.75" customHeight="1" thickBot="1">
      <c r="B6" s="16" t="s">
        <v>50</v>
      </c>
      <c r="C6" s="16">
        <v>2</v>
      </c>
      <c r="D6" s="37" t="s">
        <v>39</v>
      </c>
      <c r="E6" s="16">
        <v>2</v>
      </c>
      <c r="F6" s="55">
        <v>2</v>
      </c>
      <c r="G6" s="17">
        <f>AVERAGE(((E6*0.4)+(C6*0.6)))</f>
        <v>2</v>
      </c>
      <c r="H6" s="80"/>
      <c r="I6" s="86"/>
    </row>
    <row r="7" spans="2:9" ht="24.75" customHeight="1" thickBot="1">
      <c r="B7" s="16" t="s">
        <v>51</v>
      </c>
      <c r="C7" s="16">
        <v>10</v>
      </c>
      <c r="D7" s="16">
        <v>10</v>
      </c>
      <c r="E7" s="37" t="s">
        <v>39</v>
      </c>
      <c r="F7" s="55">
        <v>3</v>
      </c>
      <c r="G7" s="15">
        <f>AVERAGE(((D7*0.4)+(C7*0.6)))</f>
        <v>10</v>
      </c>
      <c r="H7" s="79">
        <f>AVERAGE((((G7*F7)+(G8*F8))/5))</f>
        <v>10.2</v>
      </c>
      <c r="I7" s="86"/>
    </row>
    <row r="8" spans="2:9" ht="24.75" customHeight="1" thickBot="1">
      <c r="B8" s="16" t="s">
        <v>52</v>
      </c>
      <c r="C8" s="16">
        <v>10.5</v>
      </c>
      <c r="D8" s="37" t="s">
        <v>39</v>
      </c>
      <c r="E8" s="37" t="s">
        <v>39</v>
      </c>
      <c r="F8" s="55">
        <v>2</v>
      </c>
      <c r="G8" s="15">
        <f>C8</f>
        <v>10.5</v>
      </c>
      <c r="H8" s="80"/>
      <c r="I8" s="86"/>
    </row>
    <row r="9" spans="2:9" ht="24.75" customHeight="1" thickBot="1">
      <c r="B9" s="16" t="s">
        <v>53</v>
      </c>
      <c r="C9" s="16">
        <v>12.95</v>
      </c>
      <c r="D9" s="43" t="s">
        <v>39</v>
      </c>
      <c r="E9" s="16">
        <v>12.95</v>
      </c>
      <c r="F9" s="55">
        <v>2</v>
      </c>
      <c r="G9" s="15">
        <f>AVERAGE(((E9*0.4)+(C9*0.6)))</f>
        <v>12.95</v>
      </c>
      <c r="H9" s="15">
        <f>G9</f>
        <v>12.95</v>
      </c>
      <c r="I9" s="86"/>
    </row>
    <row r="10" spans="2:9" ht="24.75" customHeight="1" thickBot="1">
      <c r="B10" s="41" t="s">
        <v>54</v>
      </c>
      <c r="C10" s="16">
        <v>10</v>
      </c>
      <c r="D10" s="37" t="s">
        <v>39</v>
      </c>
      <c r="E10" s="37" t="s">
        <v>39</v>
      </c>
      <c r="F10" s="55">
        <v>1</v>
      </c>
      <c r="G10" s="17">
        <f>C10</f>
        <v>10</v>
      </c>
      <c r="H10" s="15">
        <f>G10</f>
        <v>10</v>
      </c>
      <c r="I10" s="86"/>
    </row>
    <row r="11" spans="2:9" ht="21">
      <c r="B11" s="18"/>
      <c r="C11" s="18"/>
      <c r="D11" s="18"/>
      <c r="E11" s="18"/>
      <c r="F11" s="37">
        <v>17</v>
      </c>
      <c r="G11" s="19" t="s">
        <v>18</v>
      </c>
      <c r="H11" s="53"/>
      <c r="I11" s="18"/>
    </row>
    <row r="13" spans="4:5" ht="22.5">
      <c r="D13" s="91" t="s">
        <v>64</v>
      </c>
      <c r="E13" s="92">
        <f>((I4+I18)/2)</f>
        <v>9.597941176470588</v>
      </c>
    </row>
    <row r="15" spans="5:6" ht="21">
      <c r="E15" s="88" t="s">
        <v>56</v>
      </c>
      <c r="F15" s="89"/>
    </row>
    <row r="17" spans="2:9" ht="21.75" thickBot="1">
      <c r="B17" s="12" t="s">
        <v>7</v>
      </c>
      <c r="C17" s="12" t="s">
        <v>33</v>
      </c>
      <c r="D17" s="12" t="s">
        <v>25</v>
      </c>
      <c r="E17" s="12" t="s">
        <v>24</v>
      </c>
      <c r="F17" s="12" t="s">
        <v>38</v>
      </c>
      <c r="G17" s="13" t="s">
        <v>5</v>
      </c>
      <c r="H17" s="13" t="s">
        <v>6</v>
      </c>
      <c r="I17" s="13" t="s">
        <v>8</v>
      </c>
    </row>
    <row r="18" spans="2:9" ht="41.25" thickBot="1">
      <c r="B18" s="56" t="s">
        <v>57</v>
      </c>
      <c r="C18" s="14">
        <v>10.3</v>
      </c>
      <c r="D18" s="14">
        <v>10.3</v>
      </c>
      <c r="E18" s="37">
        <v>10.3</v>
      </c>
      <c r="F18" s="59">
        <v>3</v>
      </c>
      <c r="G18" s="17">
        <f>AVERAGE(((((D18+E18)/2)*0.4)+(C18*0.6)))</f>
        <v>10.3</v>
      </c>
      <c r="H18" s="79">
        <f>AVERAGE((((G18*F18)+(G19*F19)+(G20*F20))/9))</f>
        <v>8.916666666666666</v>
      </c>
      <c r="I18" s="81">
        <f>AVERAGE(((H18*9)+(H21*5)+(H23*F23)+(H24*F24))/F25)</f>
        <v>9.64294117647059</v>
      </c>
    </row>
    <row r="19" spans="2:9" ht="21.75" thickBot="1">
      <c r="B19" s="57" t="s">
        <v>58</v>
      </c>
      <c r="C19" s="14">
        <v>8.35</v>
      </c>
      <c r="D19" s="14">
        <v>8.35</v>
      </c>
      <c r="E19" s="37" t="s">
        <v>39</v>
      </c>
      <c r="F19" s="60">
        <v>3</v>
      </c>
      <c r="G19" s="17">
        <f>AVERAGE(((D19*0.4)+(C19*0.6)))</f>
        <v>8.35</v>
      </c>
      <c r="H19" s="90"/>
      <c r="I19" s="86"/>
    </row>
    <row r="20" spans="2:9" ht="21.75" thickBot="1">
      <c r="B20" s="57" t="s">
        <v>59</v>
      </c>
      <c r="C20" s="14">
        <v>8.1</v>
      </c>
      <c r="D20" s="14">
        <v>8.1</v>
      </c>
      <c r="E20" s="37" t="s">
        <v>39</v>
      </c>
      <c r="F20" s="60">
        <v>3</v>
      </c>
      <c r="G20" s="17">
        <f>AVERAGE(((D20*0.4)+(C20*0.6)))</f>
        <v>8.1</v>
      </c>
      <c r="H20" s="80"/>
      <c r="I20" s="86"/>
    </row>
    <row r="21" spans="2:9" ht="21.75" thickBot="1">
      <c r="B21" s="57" t="s">
        <v>60</v>
      </c>
      <c r="C21" s="14">
        <v>10.46</v>
      </c>
      <c r="D21" s="14">
        <v>10.46</v>
      </c>
      <c r="E21" s="16">
        <v>10.46</v>
      </c>
      <c r="F21" s="60">
        <v>3</v>
      </c>
      <c r="G21" s="15">
        <f>AVERAGE(((((D21+E21)/2)*0.4)+(C21*0.6)))</f>
        <v>10.46</v>
      </c>
      <c r="H21" s="79">
        <f>AVERAGE(((G21*F21)+(G22*F22))/5)</f>
        <v>10.46</v>
      </c>
      <c r="I21" s="86"/>
    </row>
    <row r="22" spans="2:9" ht="41.25" thickBot="1">
      <c r="B22" s="58" t="s">
        <v>61</v>
      </c>
      <c r="C22" s="14">
        <v>10.46</v>
      </c>
      <c r="D22" s="37" t="s">
        <v>39</v>
      </c>
      <c r="E22" s="37" t="s">
        <v>39</v>
      </c>
      <c r="F22" s="61">
        <v>2</v>
      </c>
      <c r="G22" s="15">
        <f>C22</f>
        <v>10.46</v>
      </c>
      <c r="H22" s="80"/>
      <c r="I22" s="86"/>
    </row>
    <row r="23" spans="2:9" ht="41.25" thickBot="1">
      <c r="B23" s="57" t="s">
        <v>62</v>
      </c>
      <c r="C23" s="14">
        <v>10.46</v>
      </c>
      <c r="D23" s="43" t="s">
        <v>39</v>
      </c>
      <c r="E23" s="43" t="s">
        <v>39</v>
      </c>
      <c r="F23" s="62">
        <v>2</v>
      </c>
      <c r="G23" s="15">
        <f>C23</f>
        <v>10.46</v>
      </c>
      <c r="H23" s="15">
        <f>G23</f>
        <v>10.46</v>
      </c>
      <c r="I23" s="86"/>
    </row>
    <row r="24" spans="2:9" ht="41.25" thickBot="1">
      <c r="B24" s="57" t="s">
        <v>63</v>
      </c>
      <c r="C24" s="14">
        <v>10.46</v>
      </c>
      <c r="D24" s="37" t="s">
        <v>39</v>
      </c>
      <c r="E24" s="37" t="s">
        <v>39</v>
      </c>
      <c r="F24" s="60">
        <v>1</v>
      </c>
      <c r="G24" s="17">
        <f>C24</f>
        <v>10.46</v>
      </c>
      <c r="H24" s="15">
        <f>G24</f>
        <v>10.46</v>
      </c>
      <c r="I24" s="86"/>
    </row>
    <row r="25" spans="2:9" ht="21.75" customHeight="1">
      <c r="B25" s="18"/>
      <c r="C25" s="18"/>
      <c r="D25" s="18"/>
      <c r="E25" s="18"/>
      <c r="F25" s="37">
        <v>17</v>
      </c>
      <c r="G25" s="19" t="s">
        <v>18</v>
      </c>
      <c r="H25" s="53"/>
      <c r="I25" s="18"/>
    </row>
  </sheetData>
  <sheetProtection/>
  <mergeCells count="8">
    <mergeCell ref="E1:F1"/>
    <mergeCell ref="E15:F15"/>
    <mergeCell ref="H18:H20"/>
    <mergeCell ref="I18:I24"/>
    <mergeCell ref="H21:H22"/>
    <mergeCell ref="I4:I10"/>
    <mergeCell ref="H4:H6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UNIV-JIJ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SAM.L</dc:creator>
  <cp:keywords/>
  <dc:description/>
  <cp:lastModifiedBy>hello</cp:lastModifiedBy>
  <cp:lastPrinted>2017-01-08T10:19:36Z</cp:lastPrinted>
  <dcterms:created xsi:type="dcterms:W3CDTF">2017-01-08T08:56:54Z</dcterms:created>
  <dcterms:modified xsi:type="dcterms:W3CDTF">2021-04-05T09:04:43Z</dcterms:modified>
  <cp:category/>
  <cp:version/>
  <cp:contentType/>
  <cp:contentStatus/>
</cp:coreProperties>
</file>